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2"/>
  </bookViews>
  <sheets>
    <sheet name="Oligomer-PD Lot 15001AA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 s="1"/>
  <c r="C30" i="1"/>
  <c r="I28" i="1"/>
  <c r="H28" i="1"/>
  <c r="G28" i="1"/>
  <c r="E28" i="1" s="1"/>
  <c r="F28" i="1"/>
  <c r="C28" i="1"/>
  <c r="I27" i="1"/>
  <c r="H27" i="1"/>
  <c r="G27" i="1"/>
  <c r="E27" i="1" s="1"/>
  <c r="F27" i="1"/>
  <c r="C27" i="1"/>
  <c r="I26" i="1"/>
  <c r="H26" i="1"/>
  <c r="G26" i="1"/>
  <c r="F26" i="1"/>
  <c r="E26" i="1"/>
  <c r="C26" i="1"/>
  <c r="I25" i="1"/>
  <c r="H25" i="1"/>
  <c r="G25" i="1"/>
  <c r="E25" i="1" s="1"/>
  <c r="F25" i="1"/>
  <c r="C25" i="1"/>
  <c r="I24" i="1"/>
  <c r="H24" i="1"/>
  <c r="G24" i="1"/>
  <c r="F24" i="1"/>
  <c r="E24" i="1"/>
  <c r="C24" i="1"/>
  <c r="I23" i="1"/>
  <c r="H23" i="1"/>
  <c r="G23" i="1"/>
  <c r="E23" i="1" s="1"/>
  <c r="F23" i="1"/>
  <c r="C23" i="1"/>
  <c r="I22" i="1"/>
  <c r="H22" i="1"/>
  <c r="G22" i="1"/>
  <c r="F22" i="1"/>
  <c r="E22" i="1"/>
  <c r="C22" i="1"/>
  <c r="I18" i="1"/>
  <c r="H18" i="1"/>
  <c r="G18" i="1"/>
  <c r="B18" i="1"/>
  <c r="F18" i="1" s="1"/>
  <c r="E18" i="1" s="1"/>
  <c r="I16" i="1"/>
  <c r="H16" i="1"/>
  <c r="G16" i="1"/>
  <c r="F16" i="1"/>
  <c r="E16" i="1"/>
  <c r="B16" i="1"/>
  <c r="I15" i="1"/>
  <c r="H15" i="1"/>
  <c r="G15" i="1"/>
  <c r="B15" i="1"/>
  <c r="F15" i="1" s="1"/>
  <c r="E15" i="1" s="1"/>
  <c r="I14" i="1"/>
  <c r="H14" i="1"/>
  <c r="G14" i="1"/>
  <c r="F14" i="1"/>
  <c r="E14" i="1"/>
  <c r="B14" i="1"/>
  <c r="I13" i="1"/>
  <c r="H13" i="1"/>
  <c r="G13" i="1"/>
  <c r="B13" i="1"/>
  <c r="F13" i="1" s="1"/>
  <c r="E13" i="1" s="1"/>
  <c r="I12" i="1"/>
  <c r="H12" i="1"/>
  <c r="G12" i="1"/>
  <c r="F12" i="1"/>
  <c r="E12" i="1"/>
  <c r="B12" i="1"/>
  <c r="I11" i="1"/>
  <c r="H11" i="1"/>
  <c r="G11" i="1"/>
  <c r="B11" i="1"/>
  <c r="F11" i="1" s="1"/>
  <c r="E11" i="1" s="1"/>
  <c r="I10" i="1"/>
  <c r="H10" i="1"/>
  <c r="G10" i="1"/>
  <c r="F10" i="1"/>
  <c r="E10" i="1"/>
  <c r="B10" i="1"/>
</calcChain>
</file>

<file path=xl/sharedStrings.xml><?xml version="1.0" encoding="utf-8"?>
<sst xmlns="http://schemas.openxmlformats.org/spreadsheetml/2006/main" count="33" uniqueCount="23">
  <si>
    <t>Desired Concentration</t>
  </si>
  <si>
    <t>Desired Final Volume</t>
  </si>
  <si>
    <t>Customized Formulation</t>
  </si>
  <si>
    <t>Matrix Stiffness (G'; Pa)</t>
  </si>
  <si>
    <t>Final Volume (ml)</t>
  </si>
  <si>
    <t>0.01M HCl  (ml)</t>
  </si>
  <si>
    <t>Polymerization Supplement (ml)</t>
  </si>
  <si>
    <t>10X Polymerization Buffer PLUS          (ml)</t>
  </si>
  <si>
    <t>0.1M NaOH (ml)</t>
  </si>
  <si>
    <t>Customize 3D Collagen-Fibril Matrix Stiffness (G'; Pa)</t>
  </si>
  <si>
    <t>Customize 3D Collagen-Fibril Matrix Concentration (mg/ml)</t>
  </si>
  <si>
    <t>CUSTOMIZABLE COLLYMER POLYMERIZATION FORMULARY</t>
  </si>
  <si>
    <t>Desired Stiffness</t>
  </si>
  <si>
    <t>Enter A</t>
  </si>
  <si>
    <t>Enter B</t>
  </si>
  <si>
    <t>Enter C</t>
  </si>
  <si>
    <t>Enter Collagen Concentration</t>
  </si>
  <si>
    <t>Based on G' vs Collagen Concentration</t>
  </si>
  <si>
    <t>Product Name: Standardized Oligomer Polymerization Kit</t>
  </si>
  <si>
    <t>Product Number: OPK1001</t>
  </si>
  <si>
    <t>Lot Number: 15001AA</t>
  </si>
  <si>
    <t>Stock Oligomer (ml)</t>
  </si>
  <si>
    <t>Oligomer Concentration (mg/ml)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</si>
</sst>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wrapText="1"/>
    </xf>
    <xf numFmtId="164" fontId="2" fillId="3" borderId="0" xfId="0" applyNumberFormat="1" applyFont="1" applyFill="1" applyAlignment="1" applyProtection="1">
      <alignment horizontal="center" vertical="center" wrapText="1"/>
    </xf>
    <xf numFmtId="164" fontId="2" fillId="4" borderId="0" xfId="0" applyNumberFormat="1" applyFont="1" applyFill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wrapText="1"/>
    </xf>
    <xf numFmtId="0" fontId="4" fillId="3" borderId="0" xfId="0" applyFont="1" applyFill="1" applyAlignment="1" applyProtection="1">
      <alignment horizontal="center" vertical="center"/>
      <protection locked="0"/>
    </xf>
    <xf numFmtId="164" fontId="4" fillId="3" borderId="0" xfId="0" applyNumberFormat="1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1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/>
    </xf>
    <xf numFmtId="2" fontId="2" fillId="3" borderId="0" xfId="0" applyNumberFormat="1" applyFont="1" applyFill="1" applyAlignment="1" applyProtection="1">
      <alignment horizontal="center" vertical="center" wrapText="1"/>
    </xf>
    <xf numFmtId="1" fontId="2" fillId="4" borderId="0" xfId="0" applyNumberFormat="1" applyFont="1" applyFill="1" applyAlignment="1" applyProtection="1">
      <alignment horizontal="center" vertical="center"/>
    </xf>
    <xf numFmtId="2" fontId="2" fillId="4" borderId="0" xfId="0" applyNumberFormat="1" applyFont="1" applyFill="1" applyAlignment="1" applyProtection="1">
      <alignment horizontal="center" vertical="center"/>
    </xf>
    <xf numFmtId="2" fontId="4" fillId="3" borderId="0" xfId="0" applyNumberFormat="1" applyFont="1" applyFill="1" applyAlignment="1" applyProtection="1">
      <alignment horizontal="center" vertical="center"/>
      <protection locked="0"/>
    </xf>
    <xf numFmtId="1" fontId="1" fillId="2" borderId="0" xfId="0" applyNumberFormat="1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4" borderId="0" xfId="0" applyFont="1" applyFill="1" applyAlignment="1" applyProtection="1">
      <alignment horizontal="center" vertical="center"/>
    </xf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n-US" sz="2000">
                <a:solidFill>
                  <a:sysClr val="windowText" lastClr="000000"/>
                </a:solidFill>
              </a:rPr>
              <a:t>OLIGOMER POLYMERIZATION</a:t>
            </a:r>
            <a:r>
              <a:rPr lang="en-US" sz="2000" baseline="0">
                <a:solidFill>
                  <a:sysClr val="windowText" lastClr="000000"/>
                </a:solidFill>
              </a:rPr>
              <a:t> CAPACITY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4450">
              <a:noFill/>
            </a:ln>
          </c:spPr>
          <c:trendline>
            <c:spPr>
              <a:ln w="25400"/>
            </c:spPr>
            <c:trendlineType val="poly"/>
            <c:order val="2"/>
            <c:dispRSqr val="0"/>
            <c:dispEq val="0"/>
          </c:trendline>
          <c:xVal>
            <c:numRef>
              <c:f>'Oligomer-PD Lot 15001AA'!$B$22:$B$28</c:f>
              <c:numCache>
                <c:formatCode>0.00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'Oligomer-PD Lot 15001AA'!$C$22:$C$28</c:f>
              <c:numCache>
                <c:formatCode>0</c:formatCode>
                <c:ptCount val="7"/>
                <c:pt idx="0">
                  <c:v>46.902500000000003</c:v>
                </c:pt>
                <c:pt idx="1">
                  <c:v>117.529</c:v>
                </c:pt>
                <c:pt idx="2">
                  <c:v>233.83750000000001</c:v>
                </c:pt>
                <c:pt idx="3">
                  <c:v>395.82799999999997</c:v>
                </c:pt>
                <c:pt idx="4">
                  <c:v>603.50049999999999</c:v>
                </c:pt>
                <c:pt idx="5">
                  <c:v>856.85500000000002</c:v>
                </c:pt>
                <c:pt idx="6">
                  <c:v>1500.6100000000001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91360"/>
        <c:axId val="80993280"/>
      </c:scatterChart>
      <c:valAx>
        <c:axId val="80991360"/>
        <c:scaling>
          <c:orientation val="minMax"/>
          <c:max val="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OLIGOMER CONCENTRATION (mg/ml)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0993280"/>
        <c:crosses val="autoZero"/>
        <c:crossBetween val="midCat"/>
      </c:valAx>
      <c:valAx>
        <c:axId val="80993280"/>
        <c:scaling>
          <c:orientation val="minMax"/>
          <c:max val="16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/>
                  <a:t>MATRIX STIFFNESS (G'; Pa)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809913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288471</xdr:colOff>
      <xdr:row>12</xdr:row>
      <xdr:rowOff>119743</xdr:rowOff>
    </xdr:from>
    <xdr:to>
      <xdr:col>20</xdr:col>
      <xdr:colOff>76200</xdr:colOff>
      <xdr:row>23</xdr:row>
      <xdr:rowOff>212272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abSelected="1" zoomScale="70" zoomScaleNormal="70" workbookViewId="0">
      <selection activeCell="C18" sqref="C18"/>
    </sheetView>
  </sheetViews>
  <sheetFormatPr defaultRowHeight="14.4" x14ac:dyDescent="0.3"/>
  <cols>
    <col min="1" max="1" width="14.33203125" style="1" customWidth="1"/>
    <col min="2" max="2" width="16.5546875" style="3" customWidth="1"/>
    <col min="3" max="3" width="12.33203125" style="3" customWidth="1"/>
    <col min="4" max="4" width="11.88671875" style="3" customWidth="1"/>
    <col min="5" max="5" width="11.77734375" style="3" customWidth="1"/>
    <col min="6" max="6" width="12.33203125" style="3" customWidth="1"/>
    <col min="7" max="7" width="20.109375" style="3" customWidth="1"/>
    <col min="8" max="8" width="13.21875" style="3" customWidth="1"/>
    <col min="9" max="9" width="17" style="3" customWidth="1"/>
    <col min="10" max="16384" width="8.88671875" style="1"/>
  </cols>
  <sheetData>
    <row r="1" spans="1:20" x14ac:dyDescent="0.3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1" x14ac:dyDescent="0.4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21" x14ac:dyDescent="0.3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1" x14ac:dyDescent="0.3">
      <c r="A5" s="29" t="s">
        <v>20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8" x14ac:dyDescent="0.35">
      <c r="A6" s="16"/>
      <c r="B6" s="27"/>
      <c r="C6" s="27"/>
      <c r="D6" s="27"/>
      <c r="E6" s="27"/>
      <c r="F6" s="27"/>
      <c r="G6" s="27"/>
      <c r="H6" s="27"/>
      <c r="I6" s="27"/>
      <c r="J6" s="16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x14ac:dyDescent="0.35">
      <c r="A7" s="16"/>
      <c r="B7" s="5"/>
      <c r="C7" s="5"/>
      <c r="D7" s="5"/>
      <c r="E7" s="5"/>
      <c r="F7" s="5"/>
      <c r="G7" s="5"/>
      <c r="H7" s="5"/>
      <c r="I7" s="5"/>
      <c r="J7" s="4"/>
    </row>
    <row r="8" spans="1:20" ht="21" x14ac:dyDescent="0.35">
      <c r="A8" s="16"/>
      <c r="B8" s="28" t="s">
        <v>9</v>
      </c>
      <c r="C8" s="32"/>
      <c r="D8" s="32"/>
      <c r="E8" s="32"/>
      <c r="F8" s="32"/>
      <c r="G8" s="32"/>
      <c r="H8" s="32"/>
      <c r="I8" s="32"/>
      <c r="J8" s="4"/>
      <c r="M8" s="33" t="s">
        <v>13</v>
      </c>
      <c r="N8" s="33" t="s">
        <v>14</v>
      </c>
      <c r="O8" s="33" t="s">
        <v>15</v>
      </c>
      <c r="P8" s="33"/>
      <c r="Q8" s="33" t="s">
        <v>16</v>
      </c>
    </row>
    <row r="9" spans="1:20" ht="72" x14ac:dyDescent="0.35">
      <c r="A9" s="16"/>
      <c r="B9" s="25" t="s">
        <v>22</v>
      </c>
      <c r="C9" s="25" t="s">
        <v>3</v>
      </c>
      <c r="D9" s="25" t="s">
        <v>4</v>
      </c>
      <c r="E9" s="25" t="s">
        <v>5</v>
      </c>
      <c r="F9" s="25" t="s">
        <v>21</v>
      </c>
      <c r="G9" s="25" t="s">
        <v>7</v>
      </c>
      <c r="H9" s="25" t="s">
        <v>8</v>
      </c>
      <c r="I9" s="25" t="s">
        <v>6</v>
      </c>
      <c r="J9" s="4"/>
      <c r="M9" s="33">
        <v>91.364000000000004</v>
      </c>
      <c r="N9" s="33">
        <v>4.2069999999999999</v>
      </c>
      <c r="O9" s="33">
        <v>21.957999999999998</v>
      </c>
      <c r="P9" s="33"/>
      <c r="Q9" s="33">
        <v>6.1</v>
      </c>
    </row>
    <row r="10" spans="1:20" ht="18" x14ac:dyDescent="0.35">
      <c r="A10" s="6"/>
      <c r="B10" s="7">
        <f>(-N$9+SQRT(N$9^2-4*M$9*((O$9)-C10)))/(2*M$9)</f>
        <v>0.53146405154091769</v>
      </c>
      <c r="C10" s="5">
        <v>50</v>
      </c>
      <c r="D10" s="8">
        <v>1</v>
      </c>
      <c r="E10" s="8">
        <f t="shared" ref="E10:E18" si="0">D10-(SUM(F10:I10))</f>
        <v>0.68787474564902984</v>
      </c>
      <c r="F10" s="8">
        <f>B10/Q$9*D10</f>
        <v>8.7125254350970113E-2</v>
      </c>
      <c r="G10" s="8">
        <f t="shared" ref="G10:G18" si="1">0.1*D10</f>
        <v>0.1</v>
      </c>
      <c r="H10" s="8">
        <f t="shared" ref="H10:H18" si="2">0.1*D10</f>
        <v>0.1</v>
      </c>
      <c r="I10" s="8">
        <f t="shared" ref="I10:I18" si="3">0.025*D10</f>
        <v>2.5000000000000001E-2</v>
      </c>
      <c r="J10" s="4"/>
      <c r="M10" s="33"/>
      <c r="N10" s="33"/>
      <c r="O10" s="33"/>
      <c r="P10" s="33"/>
      <c r="Q10" s="33"/>
    </row>
    <row r="11" spans="1:20" ht="18" x14ac:dyDescent="0.35">
      <c r="A11" s="6"/>
      <c r="B11" s="7">
        <f t="shared" ref="B11:B18" si="4">(-N$9+SQRT(N$9^2-4*M$9*((O$9)-C11)))/(2*M$9)</f>
        <v>0.90148615521576347</v>
      </c>
      <c r="C11" s="5">
        <v>100</v>
      </c>
      <c r="D11" s="8">
        <v>1</v>
      </c>
      <c r="E11" s="8">
        <f t="shared" si="0"/>
        <v>0.62721538439085844</v>
      </c>
      <c r="F11" s="8">
        <f>B11/Q$9*D11</f>
        <v>0.14778461560914155</v>
      </c>
      <c r="G11" s="8">
        <f t="shared" si="1"/>
        <v>0.1</v>
      </c>
      <c r="H11" s="8">
        <f t="shared" si="2"/>
        <v>0.1</v>
      </c>
      <c r="I11" s="8">
        <f t="shared" si="3"/>
        <v>2.5000000000000001E-2</v>
      </c>
      <c r="J11" s="4"/>
      <c r="M11" s="33" t="s">
        <v>17</v>
      </c>
      <c r="N11" s="33"/>
      <c r="O11" s="33"/>
      <c r="P11" s="33"/>
      <c r="Q11" s="33"/>
    </row>
    <row r="12" spans="1:20" ht="18" x14ac:dyDescent="0.35">
      <c r="A12" s="6"/>
      <c r="B12" s="7">
        <f t="shared" si="4"/>
        <v>1.5570090586255245</v>
      </c>
      <c r="C12" s="5">
        <v>250</v>
      </c>
      <c r="D12" s="8">
        <v>1</v>
      </c>
      <c r="E12" s="8">
        <f t="shared" si="0"/>
        <v>0.51975261334007794</v>
      </c>
      <c r="F12" s="8">
        <f t="shared" ref="F12:F18" si="5">B12/Q$9*D12</f>
        <v>0.25524738665992208</v>
      </c>
      <c r="G12" s="8">
        <f t="shared" si="1"/>
        <v>0.1</v>
      </c>
      <c r="H12" s="8">
        <f t="shared" si="2"/>
        <v>0.1</v>
      </c>
      <c r="I12" s="8">
        <f t="shared" si="3"/>
        <v>2.5000000000000001E-2</v>
      </c>
      <c r="J12" s="4"/>
    </row>
    <row r="13" spans="1:20" ht="18" x14ac:dyDescent="0.35">
      <c r="A13" s="6"/>
      <c r="B13" s="7">
        <f t="shared" si="4"/>
        <v>2.2645102590077375</v>
      </c>
      <c r="C13" s="5">
        <v>500</v>
      </c>
      <c r="D13" s="8">
        <v>1</v>
      </c>
      <c r="E13" s="8">
        <f t="shared" si="0"/>
        <v>0.40376880999873155</v>
      </c>
      <c r="F13" s="8">
        <f t="shared" si="5"/>
        <v>0.37123119000126847</v>
      </c>
      <c r="G13" s="8">
        <f t="shared" si="1"/>
        <v>0.1</v>
      </c>
      <c r="H13" s="8">
        <f t="shared" si="2"/>
        <v>0.1</v>
      </c>
      <c r="I13" s="8">
        <f t="shared" si="3"/>
        <v>2.5000000000000001E-2</v>
      </c>
      <c r="J13" s="4"/>
    </row>
    <row r="14" spans="1:20" ht="18" x14ac:dyDescent="0.35">
      <c r="A14" s="6"/>
      <c r="B14" s="7">
        <f t="shared" si="4"/>
        <v>2.7999392059371395</v>
      </c>
      <c r="C14" s="5">
        <v>750</v>
      </c>
      <c r="D14" s="8">
        <v>1</v>
      </c>
      <c r="E14" s="8">
        <f t="shared" si="0"/>
        <v>0.3159935727971902</v>
      </c>
      <c r="F14" s="8">
        <f t="shared" si="5"/>
        <v>0.45900642720280976</v>
      </c>
      <c r="G14" s="8">
        <f t="shared" si="1"/>
        <v>0.1</v>
      </c>
      <c r="H14" s="8">
        <f t="shared" si="2"/>
        <v>0.1</v>
      </c>
      <c r="I14" s="8">
        <f t="shared" si="3"/>
        <v>2.5000000000000001E-2</v>
      </c>
      <c r="J14" s="4"/>
    </row>
    <row r="15" spans="1:20" ht="18" x14ac:dyDescent="0.35">
      <c r="A15" s="6"/>
      <c r="B15" s="7">
        <f t="shared" si="4"/>
        <v>3.2488912518775943</v>
      </c>
      <c r="C15" s="5">
        <v>1000</v>
      </c>
      <c r="D15" s="8">
        <v>1</v>
      </c>
      <c r="E15" s="8">
        <f t="shared" si="0"/>
        <v>0.24239487674137794</v>
      </c>
      <c r="F15" s="8">
        <f t="shared" si="5"/>
        <v>0.53260512325862208</v>
      </c>
      <c r="G15" s="8">
        <f t="shared" si="1"/>
        <v>0.1</v>
      </c>
      <c r="H15" s="8">
        <f t="shared" si="2"/>
        <v>0.1</v>
      </c>
      <c r="I15" s="8">
        <f t="shared" si="3"/>
        <v>2.5000000000000001E-2</v>
      </c>
      <c r="J15" s="4"/>
    </row>
    <row r="16" spans="1:20" ht="18" x14ac:dyDescent="0.35">
      <c r="A16" s="6"/>
      <c r="B16" s="7">
        <f t="shared" si="4"/>
        <v>3.6432735181417923</v>
      </c>
      <c r="C16" s="5">
        <v>1250</v>
      </c>
      <c r="D16" s="8">
        <v>1</v>
      </c>
      <c r="E16" s="8">
        <f t="shared" si="0"/>
        <v>0.17774204620626355</v>
      </c>
      <c r="F16" s="8">
        <f t="shared" si="5"/>
        <v>0.59725795379373647</v>
      </c>
      <c r="G16" s="8">
        <f t="shared" si="1"/>
        <v>0.1</v>
      </c>
      <c r="H16" s="8">
        <f t="shared" si="2"/>
        <v>0.1</v>
      </c>
      <c r="I16" s="8">
        <f t="shared" si="3"/>
        <v>2.5000000000000001E-2</v>
      </c>
      <c r="J16" s="4"/>
    </row>
    <row r="17" spans="1:10" ht="54" x14ac:dyDescent="0.35">
      <c r="A17" s="4"/>
      <c r="B17" s="22"/>
      <c r="C17" s="9" t="s">
        <v>12</v>
      </c>
      <c r="D17" s="10" t="s">
        <v>1</v>
      </c>
      <c r="E17" s="11"/>
      <c r="F17" s="11"/>
      <c r="G17" s="11"/>
      <c r="H17" s="11"/>
      <c r="I17" s="11"/>
      <c r="J17" s="4"/>
    </row>
    <row r="18" spans="1:10" ht="36" x14ac:dyDescent="0.35">
      <c r="A18" s="12" t="s">
        <v>2</v>
      </c>
      <c r="B18" s="26">
        <f t="shared" si="4"/>
        <v>3.9991701167798008</v>
      </c>
      <c r="C18" s="13">
        <v>1500</v>
      </c>
      <c r="D18" s="14">
        <v>1</v>
      </c>
      <c r="E18" s="15">
        <f t="shared" si="0"/>
        <v>0.11939834151150808</v>
      </c>
      <c r="F18" s="15">
        <f t="shared" si="5"/>
        <v>0.65560165848849195</v>
      </c>
      <c r="G18" s="15">
        <f t="shared" si="1"/>
        <v>0.1</v>
      </c>
      <c r="H18" s="15">
        <f t="shared" si="2"/>
        <v>0.1</v>
      </c>
      <c r="I18" s="15">
        <f t="shared" si="3"/>
        <v>2.5000000000000001E-2</v>
      </c>
      <c r="J18" s="4"/>
    </row>
    <row r="19" spans="1:10" ht="49.8" customHeight="1" x14ac:dyDescent="0.35">
      <c r="A19"/>
      <c r="B19"/>
      <c r="C19"/>
      <c r="D19"/>
      <c r="E19"/>
      <c r="F19"/>
      <c r="G19"/>
      <c r="H19"/>
      <c r="I19"/>
      <c r="J19" s="4"/>
    </row>
    <row r="20" spans="1:10" ht="21" x14ac:dyDescent="0.35">
      <c r="A20" s="16"/>
      <c r="B20" s="28" t="s">
        <v>10</v>
      </c>
      <c r="C20" s="28"/>
      <c r="D20" s="28"/>
      <c r="E20" s="28"/>
      <c r="F20" s="28"/>
      <c r="G20" s="28"/>
      <c r="H20" s="28"/>
      <c r="I20" s="28"/>
      <c r="J20" s="4"/>
    </row>
    <row r="21" spans="1:10" ht="72" x14ac:dyDescent="0.35">
      <c r="A21" s="17"/>
      <c r="B21" s="25" t="s">
        <v>22</v>
      </c>
      <c r="C21" s="25" t="s">
        <v>3</v>
      </c>
      <c r="D21" s="25" t="s">
        <v>4</v>
      </c>
      <c r="E21" s="25" t="s">
        <v>5</v>
      </c>
      <c r="F21" s="25" t="s">
        <v>21</v>
      </c>
      <c r="G21" s="25" t="s">
        <v>7</v>
      </c>
      <c r="H21" s="25" t="s">
        <v>8</v>
      </c>
      <c r="I21" s="25" t="s">
        <v>6</v>
      </c>
      <c r="J21" s="4"/>
    </row>
    <row r="22" spans="1:10" ht="18" x14ac:dyDescent="0.35">
      <c r="A22" s="17"/>
      <c r="B22" s="7">
        <v>0.5</v>
      </c>
      <c r="C22" s="18">
        <f>M$9*(B22)^2+N$9*B22+O$9</f>
        <v>46.902500000000003</v>
      </c>
      <c r="D22" s="8">
        <v>1</v>
      </c>
      <c r="E22" s="8">
        <f t="shared" ref="E22:E30" si="6">D22-(SUM(F22:I22))</f>
        <v>0.69303278688524583</v>
      </c>
      <c r="F22" s="8">
        <f>B22/Q$9*D22</f>
        <v>8.1967213114754106E-2</v>
      </c>
      <c r="G22" s="8">
        <f t="shared" ref="G22:G30" si="7">0.1*D22</f>
        <v>0.1</v>
      </c>
      <c r="H22" s="8">
        <f t="shared" ref="H22:H30" si="8">0.1*D22</f>
        <v>0.1</v>
      </c>
      <c r="I22" s="8">
        <f t="shared" ref="I22:I30" si="9">0.025*D22</f>
        <v>2.5000000000000001E-2</v>
      </c>
      <c r="J22" s="4"/>
    </row>
    <row r="23" spans="1:10" ht="18" x14ac:dyDescent="0.35">
      <c r="A23" s="17"/>
      <c r="B23" s="7">
        <v>1</v>
      </c>
      <c r="C23" s="18">
        <f>M$9*(B23)^2+N$9*B23+O$9</f>
        <v>117.529</v>
      </c>
      <c r="D23" s="8">
        <v>1</v>
      </c>
      <c r="E23" s="8">
        <f t="shared" si="6"/>
        <v>0.61106557377049175</v>
      </c>
      <c r="F23" s="8">
        <f t="shared" ref="F23:F30" si="10">B23/Q$9*D23</f>
        <v>0.16393442622950821</v>
      </c>
      <c r="G23" s="8">
        <f t="shared" si="7"/>
        <v>0.1</v>
      </c>
      <c r="H23" s="8">
        <f t="shared" si="8"/>
        <v>0.1</v>
      </c>
      <c r="I23" s="8">
        <f t="shared" si="9"/>
        <v>2.5000000000000001E-2</v>
      </c>
      <c r="J23" s="4"/>
    </row>
    <row r="24" spans="1:10" ht="18" x14ac:dyDescent="0.35">
      <c r="A24" s="17"/>
      <c r="B24" s="7">
        <v>1.5</v>
      </c>
      <c r="C24" s="18">
        <f t="shared" ref="C24:C30" si="11">M$9*(B24)^2+N$9*B24+O$9</f>
        <v>233.83750000000001</v>
      </c>
      <c r="D24" s="8">
        <v>1</v>
      </c>
      <c r="E24" s="8">
        <f t="shared" si="6"/>
        <v>0.52909836065573768</v>
      </c>
      <c r="F24" s="8">
        <f t="shared" si="10"/>
        <v>0.24590163934426232</v>
      </c>
      <c r="G24" s="8">
        <f t="shared" si="7"/>
        <v>0.1</v>
      </c>
      <c r="H24" s="8">
        <f t="shared" si="8"/>
        <v>0.1</v>
      </c>
      <c r="I24" s="8">
        <f t="shared" si="9"/>
        <v>2.5000000000000001E-2</v>
      </c>
      <c r="J24" s="4"/>
    </row>
    <row r="25" spans="1:10" ht="15" customHeight="1" x14ac:dyDescent="0.35">
      <c r="A25" s="17"/>
      <c r="B25" s="7">
        <v>2</v>
      </c>
      <c r="C25" s="18">
        <f t="shared" si="11"/>
        <v>395.82799999999997</v>
      </c>
      <c r="D25" s="8">
        <v>1</v>
      </c>
      <c r="E25" s="8">
        <f t="shared" si="6"/>
        <v>0.4471311475409836</v>
      </c>
      <c r="F25" s="8">
        <f t="shared" si="10"/>
        <v>0.32786885245901642</v>
      </c>
      <c r="G25" s="8">
        <f t="shared" si="7"/>
        <v>0.1</v>
      </c>
      <c r="H25" s="8">
        <f t="shared" si="8"/>
        <v>0.1</v>
      </c>
      <c r="I25" s="8">
        <f t="shared" si="9"/>
        <v>2.5000000000000001E-2</v>
      </c>
      <c r="J25" s="4"/>
    </row>
    <row r="26" spans="1:10" ht="18" x14ac:dyDescent="0.35">
      <c r="A26" s="17"/>
      <c r="B26" s="7">
        <v>2.5</v>
      </c>
      <c r="C26" s="18">
        <f t="shared" si="11"/>
        <v>603.50049999999999</v>
      </c>
      <c r="D26" s="8">
        <v>1</v>
      </c>
      <c r="E26" s="8">
        <f t="shared" si="6"/>
        <v>0.36516393442622952</v>
      </c>
      <c r="F26" s="8">
        <f t="shared" si="10"/>
        <v>0.4098360655737705</v>
      </c>
      <c r="G26" s="8">
        <f t="shared" si="7"/>
        <v>0.1</v>
      </c>
      <c r="H26" s="8">
        <f t="shared" si="8"/>
        <v>0.1</v>
      </c>
      <c r="I26" s="8">
        <f t="shared" si="9"/>
        <v>2.5000000000000001E-2</v>
      </c>
      <c r="J26" s="4"/>
    </row>
    <row r="27" spans="1:10" ht="18" x14ac:dyDescent="0.35">
      <c r="A27" s="17"/>
      <c r="B27" s="7">
        <v>3</v>
      </c>
      <c r="C27" s="18">
        <f t="shared" si="11"/>
        <v>856.85500000000002</v>
      </c>
      <c r="D27" s="8">
        <v>1</v>
      </c>
      <c r="E27" s="8">
        <f t="shared" si="6"/>
        <v>0.28319672131147533</v>
      </c>
      <c r="F27" s="8">
        <f t="shared" si="10"/>
        <v>0.49180327868852464</v>
      </c>
      <c r="G27" s="8">
        <f t="shared" si="7"/>
        <v>0.1</v>
      </c>
      <c r="H27" s="8">
        <f t="shared" si="8"/>
        <v>0.1</v>
      </c>
      <c r="I27" s="8">
        <f t="shared" si="9"/>
        <v>2.5000000000000001E-2</v>
      </c>
      <c r="J27" s="4"/>
    </row>
    <row r="28" spans="1:10" ht="18" x14ac:dyDescent="0.35">
      <c r="A28" s="17"/>
      <c r="B28" s="7">
        <v>4</v>
      </c>
      <c r="C28" s="18">
        <f t="shared" si="11"/>
        <v>1500.6100000000001</v>
      </c>
      <c r="D28" s="8">
        <v>1</v>
      </c>
      <c r="E28" s="8">
        <f t="shared" si="6"/>
        <v>0.11926229508196717</v>
      </c>
      <c r="F28" s="8">
        <f t="shared" si="10"/>
        <v>0.65573770491803285</v>
      </c>
      <c r="G28" s="8">
        <f t="shared" si="7"/>
        <v>0.1</v>
      </c>
      <c r="H28" s="8">
        <f t="shared" si="8"/>
        <v>0.1</v>
      </c>
      <c r="I28" s="8">
        <f t="shared" si="9"/>
        <v>2.5000000000000001E-2</v>
      </c>
      <c r="J28" s="4"/>
    </row>
    <row r="29" spans="1:10" ht="54" x14ac:dyDescent="0.35">
      <c r="A29" s="19"/>
      <c r="B29" s="20" t="s">
        <v>0</v>
      </c>
      <c r="C29" s="21"/>
      <c r="D29" s="20" t="s">
        <v>1</v>
      </c>
      <c r="E29" s="22"/>
      <c r="F29" s="11"/>
      <c r="G29" s="22"/>
      <c r="H29" s="22"/>
      <c r="I29" s="22"/>
      <c r="J29" s="4"/>
    </row>
    <row r="30" spans="1:10" ht="38.4" customHeight="1" x14ac:dyDescent="0.35">
      <c r="A30" s="12" t="s">
        <v>2</v>
      </c>
      <c r="B30" s="23">
        <v>3.5</v>
      </c>
      <c r="C30" s="24">
        <f t="shared" si="11"/>
        <v>1155.8915000000002</v>
      </c>
      <c r="D30" s="14">
        <v>1</v>
      </c>
      <c r="E30" s="15">
        <f t="shared" si="6"/>
        <v>0.20122950819672125</v>
      </c>
      <c r="F30" s="15">
        <f t="shared" si="10"/>
        <v>0.57377049180327877</v>
      </c>
      <c r="G30" s="15">
        <f t="shared" si="7"/>
        <v>0.1</v>
      </c>
      <c r="H30" s="15">
        <f t="shared" si="8"/>
        <v>0.1</v>
      </c>
      <c r="I30" s="15">
        <f t="shared" si="9"/>
        <v>2.5000000000000001E-2</v>
      </c>
      <c r="J30" s="4"/>
    </row>
    <row r="31" spans="1:10" ht="18" x14ac:dyDescent="0.35">
      <c r="A31" s="16"/>
      <c r="B31" s="5"/>
      <c r="C31" s="18"/>
      <c r="D31" s="5"/>
      <c r="E31" s="5"/>
      <c r="F31" s="5"/>
      <c r="G31" s="5"/>
      <c r="H31" s="5"/>
      <c r="I31" s="5"/>
      <c r="J31" s="4"/>
    </row>
    <row r="32" spans="1:10" ht="18" x14ac:dyDescent="0.35">
      <c r="A32" s="16"/>
      <c r="B32" s="5"/>
      <c r="C32" s="18"/>
      <c r="D32" s="5"/>
      <c r="E32" s="5"/>
      <c r="F32" s="5"/>
      <c r="G32" s="5"/>
      <c r="H32" s="5"/>
      <c r="I32" s="5"/>
      <c r="J32" s="4"/>
    </row>
    <row r="33" spans="1:22" x14ac:dyDescent="0.3">
      <c r="A33" s="2"/>
    </row>
    <row r="37" spans="1:22" x14ac:dyDescent="0.3">
      <c r="R37" s="2"/>
      <c r="S37" s="2"/>
      <c r="T37" s="2"/>
      <c r="U37" s="2"/>
      <c r="V37" s="2"/>
    </row>
    <row r="38" spans="1:22" x14ac:dyDescent="0.3">
      <c r="R38" s="2"/>
      <c r="S38" s="2"/>
      <c r="T38" s="2"/>
      <c r="U38" s="2"/>
      <c r="V38" s="2"/>
    </row>
    <row r="39" spans="1:22" x14ac:dyDescent="0.3">
      <c r="R39" s="2"/>
      <c r="S39" s="2"/>
      <c r="T39" s="2"/>
      <c r="U39" s="2"/>
      <c r="V39" s="2"/>
    </row>
    <row r="40" spans="1:22" x14ac:dyDescent="0.3">
      <c r="R40" s="2"/>
      <c r="S40" s="2"/>
      <c r="T40" s="2"/>
      <c r="U40" s="2"/>
      <c r="V40" s="2"/>
    </row>
    <row r="41" spans="1:22" x14ac:dyDescent="0.3">
      <c r="R41" s="2"/>
      <c r="S41" s="2"/>
      <c r="T41" s="2"/>
      <c r="U41" s="2"/>
      <c r="V41" s="2"/>
    </row>
    <row r="42" spans="1:22" x14ac:dyDescent="0.3">
      <c r="R42" s="2"/>
      <c r="S42" s="2"/>
      <c r="T42" s="2"/>
      <c r="U42" s="2"/>
      <c r="V42" s="2"/>
    </row>
  </sheetData>
  <sheetProtection sheet="1" objects="1" scenarios="1" selectLockedCells="1"/>
  <mergeCells count="6">
    <mergeCell ref="B20:I20"/>
    <mergeCell ref="A5:T5"/>
    <mergeCell ref="A1:T2"/>
    <mergeCell ref="A3:T3"/>
    <mergeCell ref="A4:T4"/>
    <mergeCell ref="B8:I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Oligomer-PD Lot 15001AA</vt:lpstr>
      <vt:lpstr>Sheet1</vt:lpstr>
    </vt:vector>
  </TitlesOfParts>
  <Company>Engineering Computer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harbins</dc:creator>
  <cp:lastModifiedBy>harbins</cp:lastModifiedBy>
  <cp:lastPrinted>2014-11-25T17:38:19Z</cp:lastPrinted>
  <dcterms:created xsi:type="dcterms:W3CDTF">2014-11-25T17:36:52Z</dcterms:created>
  <dcterms:modified xsi:type="dcterms:W3CDTF">2015-02-05T17:57:14Z</dcterms:modified>
</cp:coreProperties>
</file>